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80"/>
  </bookViews>
  <sheets>
    <sheet name="estimation besoins BTV4" sheetId="1" r:id="rId1"/>
    <sheet name="volumes mensuels commandes BTV8" sheetId="2" r:id="rId2"/>
  </sheets>
  <calcPr calcId="152511"/>
</workbook>
</file>

<file path=xl/calcChain.xml><?xml version="1.0" encoding="utf-8"?>
<calcChain xmlns="http://schemas.openxmlformats.org/spreadsheetml/2006/main">
  <c r="M22" i="2" l="1"/>
  <c r="M23" i="2" s="1"/>
  <c r="M24" i="2" s="1"/>
  <c r="M25" i="2" s="1"/>
  <c r="L22" i="2"/>
  <c r="L23" i="2" s="1"/>
  <c r="L24" i="2" s="1"/>
  <c r="L25" i="2" s="1"/>
  <c r="K22" i="2"/>
  <c r="K23" i="2" s="1"/>
  <c r="K24" i="2" s="1"/>
  <c r="K25" i="2" s="1"/>
  <c r="J22" i="2"/>
  <c r="J23" i="2" s="1"/>
  <c r="J24" i="2" s="1"/>
  <c r="J25" i="2" s="1"/>
  <c r="I22" i="2"/>
  <c r="I23" i="2" s="1"/>
  <c r="I24" i="2" s="1"/>
  <c r="I25" i="2" s="1"/>
  <c r="H22" i="2"/>
  <c r="H23" i="2" s="1"/>
  <c r="H24" i="2" s="1"/>
  <c r="H25" i="2" s="1"/>
  <c r="G22" i="2"/>
  <c r="G23" i="2" s="1"/>
  <c r="G24" i="2" s="1"/>
  <c r="G25" i="2" s="1"/>
  <c r="F22" i="2"/>
  <c r="F23" i="2" s="1"/>
  <c r="F24" i="2" s="1"/>
  <c r="F25" i="2" s="1"/>
  <c r="E22" i="2"/>
  <c r="E23" i="2" s="1"/>
  <c r="E24" i="2" s="1"/>
  <c r="E25" i="2" s="1"/>
  <c r="D22" i="2"/>
  <c r="D23" i="2" s="1"/>
  <c r="D24" i="2" s="1"/>
  <c r="D25" i="2" s="1"/>
  <c r="C22" i="2"/>
  <c r="C23" i="2" s="1"/>
  <c r="C24" i="2" s="1"/>
  <c r="C25" i="2" s="1"/>
  <c r="B22" i="2"/>
  <c r="B23" i="2" s="1"/>
  <c r="B24" i="2" s="1"/>
  <c r="B25" i="2" s="1"/>
  <c r="M20" i="2"/>
  <c r="L20" i="2"/>
  <c r="K20" i="2"/>
  <c r="J20" i="2"/>
  <c r="I20" i="2"/>
  <c r="H20" i="2"/>
  <c r="G20" i="2"/>
  <c r="F20" i="2"/>
  <c r="E20" i="2"/>
  <c r="D20" i="2"/>
  <c r="C20" i="2"/>
  <c r="B20" i="2"/>
  <c r="M16" i="2"/>
  <c r="M17" i="2" s="1"/>
  <c r="D16" i="2"/>
  <c r="D17" i="2" s="1"/>
  <c r="C16" i="2"/>
  <c r="C17" i="2" s="1"/>
  <c r="M15" i="2"/>
  <c r="F15" i="2"/>
  <c r="F16" i="2" s="1"/>
  <c r="F17" i="2" s="1"/>
  <c r="E15" i="2"/>
  <c r="E16" i="2" s="1"/>
  <c r="E17" i="2" s="1"/>
  <c r="D15" i="2"/>
  <c r="C15" i="2"/>
  <c r="B15" i="2"/>
  <c r="B16" i="2" s="1"/>
  <c r="B17" i="2" s="1"/>
  <c r="M7" i="2"/>
  <c r="M8" i="2" s="1"/>
  <c r="L7" i="2"/>
  <c r="L8" i="2" s="1"/>
  <c r="K7" i="2"/>
  <c r="K8" i="2" s="1"/>
  <c r="J7" i="2"/>
  <c r="I7" i="2"/>
  <c r="I8" i="2" s="1"/>
  <c r="H7" i="2"/>
  <c r="H8" i="2" s="1"/>
  <c r="G7" i="2"/>
  <c r="G8" i="2" s="1"/>
  <c r="F7" i="2"/>
  <c r="E7" i="2"/>
  <c r="E8" i="2" s="1"/>
  <c r="D7" i="2"/>
  <c r="D8" i="2" s="1"/>
  <c r="C7" i="2"/>
  <c r="C8" i="2" s="1"/>
  <c r="B7" i="2"/>
  <c r="M5" i="2"/>
  <c r="L5" i="2"/>
  <c r="K5" i="2"/>
  <c r="J5" i="2"/>
  <c r="I5" i="2"/>
  <c r="H5" i="2"/>
  <c r="G5" i="2"/>
  <c r="F5" i="2"/>
  <c r="E5" i="2"/>
  <c r="D5" i="2"/>
  <c r="C5" i="2"/>
  <c r="B5" i="2"/>
  <c r="C11" i="2" l="1"/>
  <c r="C12" i="2" s="1"/>
  <c r="C29" i="2" s="1"/>
  <c r="C9" i="2"/>
  <c r="C10" i="2" s="1"/>
  <c r="C27" i="2" s="1"/>
  <c r="K11" i="2"/>
  <c r="K12" i="2" s="1"/>
  <c r="K29" i="2" s="1"/>
  <c r="K9" i="2"/>
  <c r="K10" i="2" s="1"/>
  <c r="K27" i="2" s="1"/>
  <c r="D11" i="2"/>
  <c r="D12" i="2" s="1"/>
  <c r="D29" i="2" s="1"/>
  <c r="D9" i="2"/>
  <c r="D10" i="2" s="1"/>
  <c r="D27" i="2" s="1"/>
  <c r="H11" i="2"/>
  <c r="H12" i="2" s="1"/>
  <c r="H29" i="2" s="1"/>
  <c r="H9" i="2"/>
  <c r="H10" i="2" s="1"/>
  <c r="H27" i="2" s="1"/>
  <c r="L11" i="2"/>
  <c r="L12" i="2" s="1"/>
  <c r="L29" i="2" s="1"/>
  <c r="L9" i="2"/>
  <c r="L10" i="2" s="1"/>
  <c r="L27" i="2" s="1"/>
  <c r="G11" i="2"/>
  <c r="G12" i="2" s="1"/>
  <c r="G29" i="2" s="1"/>
  <c r="G9" i="2"/>
  <c r="G10" i="2" s="1"/>
  <c r="G27" i="2" s="1"/>
  <c r="E11" i="2"/>
  <c r="E12" i="2" s="1"/>
  <c r="E29" i="2" s="1"/>
  <c r="E9" i="2"/>
  <c r="E10" i="2" s="1"/>
  <c r="E27" i="2" s="1"/>
  <c r="I11" i="2"/>
  <c r="I12" i="2" s="1"/>
  <c r="I29" i="2" s="1"/>
  <c r="I9" i="2"/>
  <c r="I10" i="2" s="1"/>
  <c r="I27" i="2" s="1"/>
  <c r="M11" i="2"/>
  <c r="M12" i="2" s="1"/>
  <c r="M29" i="2" s="1"/>
  <c r="M9" i="2"/>
  <c r="M10" i="2" s="1"/>
  <c r="M27" i="2" s="1"/>
  <c r="B8" i="2"/>
  <c r="F8" i="2"/>
  <c r="J8" i="2"/>
  <c r="F11" i="2" l="1"/>
  <c r="F12" i="2" s="1"/>
  <c r="F29" i="2" s="1"/>
  <c r="F9" i="2"/>
  <c r="F10" i="2" s="1"/>
  <c r="F27" i="2" s="1"/>
  <c r="B11" i="2"/>
  <c r="B12" i="2" s="1"/>
  <c r="B29" i="2" s="1"/>
  <c r="N29" i="2" s="1"/>
  <c r="B9" i="2"/>
  <c r="B10" i="2" s="1"/>
  <c r="B27" i="2" s="1"/>
  <c r="N27" i="2" s="1"/>
  <c r="J11" i="2"/>
  <c r="J12" i="2" s="1"/>
  <c r="J29" i="2" s="1"/>
  <c r="J9" i="2"/>
  <c r="J10" i="2" s="1"/>
  <c r="J27" i="2" s="1"/>
  <c r="E17" i="1" l="1"/>
  <c r="E16" i="1"/>
  <c r="E15" i="1"/>
  <c r="E10" i="1"/>
  <c r="E4" i="1" l="1"/>
  <c r="E14" i="1"/>
  <c r="E8" i="1"/>
  <c r="E7" i="1" l="1"/>
  <c r="E9" i="1" s="1"/>
  <c r="E6" i="1"/>
  <c r="E13" i="1"/>
  <c r="E12" i="1"/>
  <c r="E3" i="1"/>
</calcChain>
</file>

<file path=xl/sharedStrings.xml><?xml version="1.0" encoding="utf-8"?>
<sst xmlns="http://schemas.openxmlformats.org/spreadsheetml/2006/main" count="99" uniqueCount="69">
  <si>
    <t>Catégorie d'animaux</t>
  </si>
  <si>
    <t>Motif de vaccination</t>
  </si>
  <si>
    <t>Nombre d'animaux concernés</t>
  </si>
  <si>
    <t>Espèce</t>
  </si>
  <si>
    <t>Bovin</t>
  </si>
  <si>
    <t>broutard</t>
  </si>
  <si>
    <t>échange / export</t>
  </si>
  <si>
    <t>reproducteur</t>
  </si>
  <si>
    <t>laitier</t>
  </si>
  <si>
    <t>protection cheptel souche</t>
  </si>
  <si>
    <t>allaitant</t>
  </si>
  <si>
    <t>Commentaires</t>
  </si>
  <si>
    <t>coef 4</t>
  </si>
  <si>
    <t>Ovin</t>
  </si>
  <si>
    <t>agneaux d'engraissement</t>
  </si>
  <si>
    <t xml:space="preserve">5% du cheptel </t>
  </si>
  <si>
    <t>20% du cheptel</t>
  </si>
  <si>
    <t>25% du cheptel</t>
  </si>
  <si>
    <t xml:space="preserve">outil génétique </t>
  </si>
  <si>
    <t>Caprin</t>
  </si>
  <si>
    <t>abattage</t>
  </si>
  <si>
    <t>protection cheptel souche (dont échange veaux)</t>
  </si>
  <si>
    <t>coef 1</t>
  </si>
  <si>
    <t>coef 2 (on vaccine 2 animaux pour 1 finalement exporté)</t>
  </si>
  <si>
    <t>TOTAL</t>
  </si>
  <si>
    <t>tous les anx d'abattage n'ont pas besoin d'être vaccinés : hypothèse haute</t>
  </si>
  <si>
    <t>sous total estimation du nombre nbre de bovins à vacciner</t>
  </si>
  <si>
    <t xml:space="preserve">protection </t>
  </si>
  <si>
    <t>protection</t>
  </si>
  <si>
    <t>estimation du nbre d'agnx d'engraissement à vacciner, le chiffre de 500 000 englobant également les aganeaux d'abattage</t>
  </si>
  <si>
    <t>sous total estimation du nombre de petits ruminants à vacciner</t>
  </si>
  <si>
    <t>Estimation Nb ax à vacciner</t>
  </si>
  <si>
    <t>Les demandes des éleveurs sont :</t>
  </si>
  <si>
    <t>Un flaconnage plus petit mieux adapté aux petits effectifs pour les vaccinations export et des reproducteurs (en plus d'un grand flaconnage)</t>
  </si>
  <si>
    <t>Un vaccin bivalent 4-8 (qui pourrait être largement utilisé si le prix est abordable)</t>
  </si>
  <si>
    <t>Des vaccins BTV8 et du BTV4 monovalents pour couvrir les rappels ou vaccinations décalées entre les 2 sérotypes</t>
  </si>
  <si>
    <t>Un vaccin bivalent « one shot » pour les ovins</t>
  </si>
  <si>
    <t>CONSOMMATION BTV8 en 2017</t>
  </si>
  <si>
    <t>Nom du produit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</si>
  <si>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</si>
  <si>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</si>
  <si>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</si>
  <si>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</si>
  <si>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</si>
  <si>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</si>
  <si>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</si>
  <si>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</si>
  <si>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 xml:space="preserve">OCTOBRE </t>
  </si>
  <si>
    <t>NOVEMBRE</t>
  </si>
  <si>
    <t>DECEMBRE</t>
  </si>
  <si>
    <t xml:space="preserve">BLUEVAC BTV8                   100 mL   </t>
  </si>
  <si>
    <t>sous-total en ml</t>
  </si>
  <si>
    <t xml:space="preserve">BLUEVAC BTV8                   252 mL   </t>
  </si>
  <si>
    <t>total en ml</t>
  </si>
  <si>
    <r>
      <t xml:space="preserve">équivalent doses OV </t>
    </r>
    <r>
      <rPr>
        <b/>
        <sz val="11"/>
        <color theme="1"/>
        <rFont val="Calibri"/>
        <family val="2"/>
        <scheme val="minor"/>
      </rPr>
      <t xml:space="preserve">CZV </t>
    </r>
    <r>
      <rPr>
        <sz val="11"/>
        <color theme="1"/>
        <rFont val="Calibri"/>
        <family val="2"/>
        <scheme val="minor"/>
      </rPr>
      <t>(2 ml)</t>
    </r>
  </si>
  <si>
    <r>
      <rPr>
        <b/>
        <sz val="11"/>
        <color theme="1"/>
        <rFont val="Calibri"/>
        <family val="2"/>
        <scheme val="minor"/>
      </rPr>
      <t xml:space="preserve">nbre d'ovins </t>
    </r>
    <r>
      <rPr>
        <sz val="11"/>
        <color theme="1"/>
        <rFont val="Calibri"/>
        <family val="2"/>
        <scheme val="minor"/>
      </rPr>
      <t>si primo-vaccination</t>
    </r>
  </si>
  <si>
    <r>
      <rPr>
        <b/>
        <sz val="11"/>
        <color theme="1"/>
        <rFont val="Calibri"/>
        <family val="2"/>
        <scheme val="minor"/>
      </rPr>
      <t>OU</t>
    </r>
    <r>
      <rPr>
        <sz val="11"/>
        <color theme="1"/>
        <rFont val="Calibri"/>
        <family val="2"/>
        <scheme val="minor"/>
      </rPr>
      <t xml:space="preserve"> équivalent doses BV </t>
    </r>
    <r>
      <rPr>
        <b/>
        <sz val="11"/>
        <color theme="1"/>
        <rFont val="Calibri"/>
        <family val="2"/>
        <scheme val="minor"/>
      </rPr>
      <t>CZV</t>
    </r>
    <r>
      <rPr>
        <sz val="11"/>
        <color theme="1"/>
        <rFont val="Calibri"/>
        <family val="2"/>
        <scheme val="minor"/>
      </rPr>
      <t xml:space="preserve"> (4 ml)</t>
    </r>
  </si>
  <si>
    <r>
      <rPr>
        <b/>
        <sz val="11"/>
        <color theme="1"/>
        <rFont val="Calibri"/>
        <family val="2"/>
        <scheme val="minor"/>
      </rPr>
      <t>nbre de bovins</t>
    </r>
    <r>
      <rPr>
        <sz val="11"/>
        <color theme="1"/>
        <rFont val="Calibri"/>
        <family val="2"/>
        <scheme val="minor"/>
      </rPr>
      <t xml:space="preserve"> si primo-vaccination</t>
    </r>
  </si>
  <si>
    <t xml:space="preserve">BTVPUR ALSAP MONO 8            50 mL    </t>
  </si>
  <si>
    <t>doses bovines MERIAL</t>
  </si>
  <si>
    <r>
      <rPr>
        <b/>
        <i/>
        <sz val="11"/>
        <color theme="1"/>
        <rFont val="Calibri"/>
        <family val="2"/>
        <scheme val="minor"/>
      </rPr>
      <t>nbre de bovins</t>
    </r>
    <r>
      <rPr>
        <i/>
        <sz val="11"/>
        <color theme="1"/>
        <rFont val="Calibri"/>
        <family val="2"/>
        <scheme val="minor"/>
      </rPr>
      <t xml:space="preserve"> si primo-vaccination</t>
    </r>
  </si>
  <si>
    <t xml:space="preserve">PRIMUN BLUETONGUE S1-8 ONE SHOT 50 mL   </t>
  </si>
  <si>
    <t xml:space="preserve">PRIMUN BLUETONGUE S1-8 ONE SHOT 250 mL  </t>
  </si>
  <si>
    <t>sous total en ml</t>
  </si>
  <si>
    <t>doses ovines CALIER (2 ml)</t>
  </si>
  <si>
    <t>Nbre total ovins potentiellement vaccinés</t>
  </si>
  <si>
    <t>OU</t>
  </si>
  <si>
    <t>Nbre total bovins potentiellement vaccinés</t>
  </si>
  <si>
    <t>Estimation des besoins en vaccins BTV4 pour l'année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</si>
</sst>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5" xfId="0" applyNumberFormat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3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2" fillId="0" borderId="10" xfId="0" applyFont="1" applyBorder="1" applyAlignment="1">
      <alignment horizontal="left" vertical="center" indent="5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left" vertical="center" indent="5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vertical="center"/>
    </xf>
    <xf numFmtId="17" fontId="3" fillId="3" borderId="5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0" fillId="2" borderId="1" xfId="0" applyFont="1" applyFill="1" applyBorder="1"/>
    <xf numFmtId="3" fontId="0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0" fillId="4" borderId="1" xfId="0" applyFont="1" applyFill="1" applyBorder="1"/>
    <xf numFmtId="3" fontId="0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1" xfId="0" applyFont="1" applyBorder="1" applyAlignment="1">
      <alignment horizontal="right"/>
    </xf>
    <xf numFmtId="0" fontId="1" fillId="2" borderId="1" xfId="0" applyFont="1" applyFill="1" applyBorder="1"/>
    <xf numFmtId="3" fontId="0" fillId="0" borderId="0" xfId="0" applyNumberFormat="1"/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2" borderId="15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left" wrapText="1"/>
    </xf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8" sqref="B8"/>
    </sheetView>
  </sheetViews>
  <sheetFormatPr baseColWidth="10" defaultColWidth="33.140625" defaultRowHeight="15" x14ac:dyDescent="0.25"/>
  <cols>
    <col min="1" max="1" width="7.42578125" style="6" customWidth="1"/>
    <col min="2" max="2" width="25.28515625" style="6" customWidth="1"/>
    <col min="3" max="3" width="26" style="6" customWidth="1"/>
    <col min="4" max="4" width="28" style="7" customWidth="1"/>
    <col min="5" max="5" width="25" style="7" customWidth="1"/>
    <col min="6" max="6" width="69" style="6" customWidth="1"/>
    <col min="7" max="16384" width="33.140625" style="6"/>
  </cols>
  <sheetData>
    <row r="1" spans="1:6" ht="17.25" customHeight="1" x14ac:dyDescent="0.25">
      <c r="A1" s="66" t="s">
        <v>68</v>
      </c>
      <c r="B1" s="66"/>
      <c r="C1" s="66"/>
      <c r="D1" s="66"/>
      <c r="E1" s="66"/>
    </row>
    <row r="2" spans="1:6" s="3" customFormat="1" ht="18" customHeight="1" x14ac:dyDescent="0.25">
      <c r="A2" s="1" t="s">
        <v>3</v>
      </c>
      <c r="B2" s="1" t="s">
        <v>0</v>
      </c>
      <c r="C2" s="1" t="s">
        <v>1</v>
      </c>
      <c r="D2" s="2" t="s">
        <v>2</v>
      </c>
      <c r="E2" s="2" t="s">
        <v>31</v>
      </c>
      <c r="F2" s="1" t="s">
        <v>11</v>
      </c>
    </row>
    <row r="3" spans="1:6" x14ac:dyDescent="0.25">
      <c r="A3" s="4" t="s">
        <v>4</v>
      </c>
      <c r="B3" s="4" t="s">
        <v>5</v>
      </c>
      <c r="C3" s="4" t="s">
        <v>6</v>
      </c>
      <c r="D3" s="5">
        <v>1100000</v>
      </c>
      <c r="E3" s="5">
        <f>D3*2</f>
        <v>2200000</v>
      </c>
      <c r="F3" s="4" t="s">
        <v>23</v>
      </c>
    </row>
    <row r="4" spans="1:6" x14ac:dyDescent="0.25">
      <c r="A4" s="4" t="s">
        <v>4</v>
      </c>
      <c r="B4" s="4" t="s">
        <v>7</v>
      </c>
      <c r="C4" s="4" t="s">
        <v>6</v>
      </c>
      <c r="D4" s="5">
        <v>75000</v>
      </c>
      <c r="E4" s="5">
        <f>D4*4</f>
        <v>300000</v>
      </c>
      <c r="F4" s="4" t="s">
        <v>12</v>
      </c>
    </row>
    <row r="5" spans="1:6" x14ac:dyDescent="0.25">
      <c r="A5" s="4" t="s">
        <v>4</v>
      </c>
      <c r="B5" s="4" t="s">
        <v>20</v>
      </c>
      <c r="C5" s="4" t="s">
        <v>6</v>
      </c>
      <c r="D5" s="17">
        <v>70000</v>
      </c>
      <c r="E5" s="17">
        <v>50000</v>
      </c>
      <c r="F5" s="18" t="s">
        <v>25</v>
      </c>
    </row>
    <row r="6" spans="1:6" ht="30" x14ac:dyDescent="0.25">
      <c r="A6" s="4" t="s">
        <v>4</v>
      </c>
      <c r="B6" s="4" t="s">
        <v>8</v>
      </c>
      <c r="C6" s="4" t="s">
        <v>21</v>
      </c>
      <c r="D6" s="17">
        <v>3700000</v>
      </c>
      <c r="E6" s="17">
        <f>D6*5/100</f>
        <v>185000</v>
      </c>
      <c r="F6" s="18" t="s">
        <v>15</v>
      </c>
    </row>
    <row r="7" spans="1:6" x14ac:dyDescent="0.25">
      <c r="A7" s="4" t="s">
        <v>4</v>
      </c>
      <c r="B7" s="4" t="s">
        <v>10</v>
      </c>
      <c r="C7" s="4" t="s">
        <v>9</v>
      </c>
      <c r="D7" s="17">
        <v>4100000</v>
      </c>
      <c r="E7" s="17">
        <f>D7*5/100</f>
        <v>205000</v>
      </c>
      <c r="F7" s="18" t="s">
        <v>15</v>
      </c>
    </row>
    <row r="8" spans="1:6" x14ac:dyDescent="0.25">
      <c r="A8" s="4" t="s">
        <v>4</v>
      </c>
      <c r="B8" s="4" t="s">
        <v>18</v>
      </c>
      <c r="C8" s="4" t="s">
        <v>28</v>
      </c>
      <c r="D8" s="5">
        <v>3000</v>
      </c>
      <c r="E8" s="5">
        <f>D8*1</f>
        <v>3000</v>
      </c>
      <c r="F8" s="4" t="s">
        <v>22</v>
      </c>
    </row>
    <row r="9" spans="1:6" x14ac:dyDescent="0.25">
      <c r="A9" s="19" t="s">
        <v>26</v>
      </c>
      <c r="B9" s="20"/>
      <c r="C9" s="21"/>
      <c r="D9" s="15"/>
      <c r="E9" s="16">
        <f>SUM(E3:E8)</f>
        <v>2943000</v>
      </c>
      <c r="F9" s="4"/>
    </row>
    <row r="10" spans="1:6" x14ac:dyDescent="0.25">
      <c r="A10" s="4" t="s">
        <v>13</v>
      </c>
      <c r="B10" s="4" t="s">
        <v>7</v>
      </c>
      <c r="C10" s="4" t="s">
        <v>6</v>
      </c>
      <c r="D10" s="17">
        <v>18000</v>
      </c>
      <c r="E10" s="17">
        <f>D10*2</f>
        <v>36000</v>
      </c>
      <c r="F10" s="18" t="s">
        <v>23</v>
      </c>
    </row>
    <row r="11" spans="1:6" ht="30" x14ac:dyDescent="0.25">
      <c r="A11" s="4" t="s">
        <v>13</v>
      </c>
      <c r="B11" s="4" t="s">
        <v>14</v>
      </c>
      <c r="C11" s="4" t="s">
        <v>6</v>
      </c>
      <c r="D11" s="17">
        <v>500000</v>
      </c>
      <c r="E11" s="17">
        <v>50000</v>
      </c>
      <c r="F11" s="18" t="s">
        <v>29</v>
      </c>
    </row>
    <row r="12" spans="1:6" x14ac:dyDescent="0.25">
      <c r="A12" s="4" t="s">
        <v>13</v>
      </c>
      <c r="B12" s="4" t="s">
        <v>8</v>
      </c>
      <c r="C12" s="4" t="s">
        <v>9</v>
      </c>
      <c r="D12" s="17">
        <v>1600000</v>
      </c>
      <c r="E12" s="17">
        <f>D12*25/100</f>
        <v>400000</v>
      </c>
      <c r="F12" s="18" t="s">
        <v>17</v>
      </c>
    </row>
    <row r="13" spans="1:6" x14ac:dyDescent="0.25">
      <c r="A13" s="4" t="s">
        <v>13</v>
      </c>
      <c r="B13" s="4" t="s">
        <v>10</v>
      </c>
      <c r="C13" s="4" t="s">
        <v>9</v>
      </c>
      <c r="D13" s="17">
        <v>3800000</v>
      </c>
      <c r="E13" s="17">
        <f>D13*20/100</f>
        <v>760000</v>
      </c>
      <c r="F13" s="18" t="s">
        <v>16</v>
      </c>
    </row>
    <row r="14" spans="1:6" x14ac:dyDescent="0.25">
      <c r="A14" s="4" t="s">
        <v>13</v>
      </c>
      <c r="B14" s="4" t="s">
        <v>18</v>
      </c>
      <c r="C14" s="4" t="s">
        <v>27</v>
      </c>
      <c r="D14" s="17">
        <v>13000</v>
      </c>
      <c r="E14" s="17">
        <f>D14*1</f>
        <v>13000</v>
      </c>
      <c r="F14" s="18" t="s">
        <v>22</v>
      </c>
    </row>
    <row r="15" spans="1:6" x14ac:dyDescent="0.25">
      <c r="A15" s="4" t="s">
        <v>19</v>
      </c>
      <c r="B15" s="4" t="s">
        <v>7</v>
      </c>
      <c r="C15" s="4" t="s">
        <v>6</v>
      </c>
      <c r="D15" s="17">
        <v>5000</v>
      </c>
      <c r="E15" s="17">
        <f>D15*2</f>
        <v>10000</v>
      </c>
      <c r="F15" s="18" t="s">
        <v>23</v>
      </c>
    </row>
    <row r="16" spans="1:6" ht="18" customHeight="1" x14ac:dyDescent="0.25">
      <c r="A16" s="22" t="s">
        <v>30</v>
      </c>
      <c r="B16" s="22"/>
      <c r="C16" s="22"/>
      <c r="D16" s="8"/>
      <c r="E16" s="9">
        <f>SUM(E10:E15)</f>
        <v>1269000</v>
      </c>
      <c r="F16" s="4"/>
    </row>
    <row r="17" spans="1:6" s="3" customFormat="1" x14ac:dyDescent="0.25">
      <c r="A17" s="10" t="s">
        <v>24</v>
      </c>
      <c r="B17" s="11"/>
      <c r="C17" s="12"/>
      <c r="D17" s="13"/>
      <c r="E17" s="14">
        <f>SUM(E16,E9)</f>
        <v>4212000</v>
      </c>
    </row>
    <row r="18" spans="1:6" ht="15.75" thickBot="1" x14ac:dyDescent="0.3"/>
    <row r="19" spans="1:6" ht="18" customHeight="1" x14ac:dyDescent="0.25">
      <c r="B19" s="67" t="s">
        <v>32</v>
      </c>
      <c r="C19" s="68"/>
      <c r="D19" s="23"/>
      <c r="E19" s="23"/>
      <c r="F19" s="24"/>
    </row>
    <row r="20" spans="1:6" x14ac:dyDescent="0.25">
      <c r="B20" s="25" t="s">
        <v>33</v>
      </c>
      <c r="C20" s="26"/>
      <c r="D20" s="27"/>
      <c r="E20" s="27"/>
      <c r="F20" s="28"/>
    </row>
    <row r="21" spans="1:6" x14ac:dyDescent="0.25">
      <c r="B21" s="25" t="s">
        <v>34</v>
      </c>
      <c r="C21" s="26"/>
      <c r="D21" s="27"/>
      <c r="E21" s="27"/>
      <c r="F21" s="28"/>
    </row>
    <row r="22" spans="1:6" x14ac:dyDescent="0.25">
      <c r="B22" s="25" t="s">
        <v>35</v>
      </c>
      <c r="C22" s="26"/>
      <c r="D22" s="27"/>
      <c r="E22" s="27"/>
      <c r="F22" s="28"/>
    </row>
    <row r="23" spans="1:6" ht="15.75" thickBot="1" x14ac:dyDescent="0.3">
      <c r="B23" s="29" t="s">
        <v>36</v>
      </c>
      <c r="C23" s="30"/>
      <c r="D23" s="31"/>
      <c r="E23" s="31"/>
      <c r="F23" s="32"/>
    </row>
  </sheetData>
  <mergeCells count="4">
    <mergeCell ref="A9:C9"/>
    <mergeCell ref="A16:C16"/>
    <mergeCell ref="B19:C19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baseColWidth="10" defaultRowHeight="15" x14ac:dyDescent="0.25"/>
  <cols>
    <col min="1" max="1" width="40.42578125" customWidth="1"/>
    <col min="2" max="13" width="11.7109375" customWidth="1"/>
  </cols>
  <sheetData>
    <row r="1" spans="1:13" ht="15.75" thickBot="1" x14ac:dyDescent="0.3">
      <c r="A1" s="69" t="s">
        <v>37</v>
      </c>
    </row>
    <row r="2" spans="1:13" x14ac:dyDescent="0.25">
      <c r="A2" s="33"/>
      <c r="F2" s="33"/>
    </row>
    <row r="3" spans="1:13" ht="42.75" customHeight="1" x14ac:dyDescent="0.25">
      <c r="A3" s="34" t="s">
        <v>38</v>
      </c>
      <c r="B3" s="35">
        <v>42736</v>
      </c>
      <c r="C3" s="36" t="s">
        <v>39</v>
      </c>
      <c r="D3" s="36" t="s">
        <v>40</v>
      </c>
      <c r="E3" s="36" t="s">
        <v>41</v>
      </c>
      <c r="F3" s="36" t="s">
        <v>42</v>
      </c>
      <c r="G3" s="36" t="s">
        <v>43</v>
      </c>
      <c r="H3" s="36" t="s">
        <v>44</v>
      </c>
      <c r="I3" s="36" t="s">
        <v>45</v>
      </c>
      <c r="J3" s="37" t="s">
        <v>46</v>
      </c>
      <c r="K3" s="37" t="s">
        <v>47</v>
      </c>
      <c r="L3" s="37" t="s">
        <v>48</v>
      </c>
      <c r="M3" s="37" t="s">
        <v>49</v>
      </c>
    </row>
    <row r="4" spans="1:13" x14ac:dyDescent="0.25">
      <c r="A4" s="38" t="s">
        <v>50</v>
      </c>
      <c r="B4" s="39">
        <v>19439</v>
      </c>
      <c r="C4" s="39">
        <v>27784</v>
      </c>
      <c r="D4" s="39">
        <v>38111</v>
      </c>
      <c r="E4" s="39">
        <v>14865</v>
      </c>
      <c r="F4" s="40">
        <v>11725</v>
      </c>
      <c r="G4" s="40">
        <v>8417</v>
      </c>
      <c r="H4" s="39">
        <v>6169</v>
      </c>
      <c r="I4" s="39">
        <v>7714</v>
      </c>
      <c r="J4" s="40">
        <v>8473</v>
      </c>
      <c r="K4" s="40">
        <v>11132</v>
      </c>
      <c r="L4" s="40">
        <v>15979</v>
      </c>
      <c r="M4" s="40">
        <v>18531</v>
      </c>
    </row>
    <row r="5" spans="1:13" x14ac:dyDescent="0.25">
      <c r="A5" s="41" t="s">
        <v>51</v>
      </c>
      <c r="B5" s="42">
        <f t="shared" ref="B5:M5" si="0">B4*100</f>
        <v>1943900</v>
      </c>
      <c r="C5" s="42">
        <f t="shared" si="0"/>
        <v>2778400</v>
      </c>
      <c r="D5" s="42">
        <f t="shared" si="0"/>
        <v>3811100</v>
      </c>
      <c r="E5" s="42">
        <f t="shared" si="0"/>
        <v>1486500</v>
      </c>
      <c r="F5" s="42">
        <f t="shared" si="0"/>
        <v>1172500</v>
      </c>
      <c r="G5" s="42">
        <f t="shared" si="0"/>
        <v>841700</v>
      </c>
      <c r="H5" s="42">
        <f t="shared" si="0"/>
        <v>616900</v>
      </c>
      <c r="I5" s="42">
        <f t="shared" si="0"/>
        <v>771400</v>
      </c>
      <c r="J5" s="42">
        <f t="shared" si="0"/>
        <v>847300</v>
      </c>
      <c r="K5" s="42">
        <f t="shared" si="0"/>
        <v>1113200</v>
      </c>
      <c r="L5" s="42">
        <f t="shared" si="0"/>
        <v>1597900</v>
      </c>
      <c r="M5" s="42">
        <f t="shared" si="0"/>
        <v>1853100</v>
      </c>
    </row>
    <row r="6" spans="1:13" x14ac:dyDescent="0.25">
      <c r="A6" s="38" t="s">
        <v>52</v>
      </c>
      <c r="B6" s="39">
        <v>175</v>
      </c>
      <c r="C6" s="39">
        <v>637</v>
      </c>
      <c r="D6" s="39">
        <v>850</v>
      </c>
      <c r="E6" s="39">
        <v>212</v>
      </c>
      <c r="F6" s="40">
        <v>210</v>
      </c>
      <c r="G6" s="40">
        <v>35</v>
      </c>
      <c r="H6" s="39">
        <v>129</v>
      </c>
      <c r="I6" s="39">
        <v>28</v>
      </c>
      <c r="J6" s="40">
        <v>106</v>
      </c>
      <c r="K6" s="40">
        <v>162</v>
      </c>
      <c r="L6" s="40">
        <v>437</v>
      </c>
      <c r="M6" s="40">
        <v>147</v>
      </c>
    </row>
    <row r="7" spans="1:13" x14ac:dyDescent="0.25">
      <c r="A7" s="41" t="s">
        <v>51</v>
      </c>
      <c r="B7" s="42">
        <f t="shared" ref="B7:M7" si="1">B6*252</f>
        <v>44100</v>
      </c>
      <c r="C7" s="42">
        <f t="shared" si="1"/>
        <v>160524</v>
      </c>
      <c r="D7" s="42">
        <f t="shared" si="1"/>
        <v>214200</v>
      </c>
      <c r="E7" s="42">
        <f t="shared" si="1"/>
        <v>53424</v>
      </c>
      <c r="F7" s="42">
        <f t="shared" si="1"/>
        <v>52920</v>
      </c>
      <c r="G7" s="42">
        <f t="shared" si="1"/>
        <v>8820</v>
      </c>
      <c r="H7" s="42">
        <f t="shared" si="1"/>
        <v>32508</v>
      </c>
      <c r="I7" s="42">
        <f t="shared" si="1"/>
        <v>7056</v>
      </c>
      <c r="J7" s="42">
        <f t="shared" si="1"/>
        <v>26712</v>
      </c>
      <c r="K7" s="42">
        <f t="shared" si="1"/>
        <v>40824</v>
      </c>
      <c r="L7" s="42">
        <f t="shared" si="1"/>
        <v>110124</v>
      </c>
      <c r="M7" s="42">
        <f t="shared" si="1"/>
        <v>37044</v>
      </c>
    </row>
    <row r="8" spans="1:13" x14ac:dyDescent="0.25">
      <c r="A8" s="38" t="s">
        <v>53</v>
      </c>
      <c r="B8" s="39">
        <f t="shared" ref="B8:M8" si="2">SUM(B7,B5)</f>
        <v>1988000</v>
      </c>
      <c r="C8" s="39">
        <f t="shared" si="2"/>
        <v>2938924</v>
      </c>
      <c r="D8" s="39">
        <f t="shared" si="2"/>
        <v>4025300</v>
      </c>
      <c r="E8" s="39">
        <f t="shared" si="2"/>
        <v>1539924</v>
      </c>
      <c r="F8" s="39">
        <f t="shared" si="2"/>
        <v>1225420</v>
      </c>
      <c r="G8" s="39">
        <f t="shared" si="2"/>
        <v>850520</v>
      </c>
      <c r="H8" s="39">
        <f t="shared" si="2"/>
        <v>649408</v>
      </c>
      <c r="I8" s="39">
        <f t="shared" si="2"/>
        <v>778456</v>
      </c>
      <c r="J8" s="39">
        <f t="shared" si="2"/>
        <v>874012</v>
      </c>
      <c r="K8" s="39">
        <f t="shared" si="2"/>
        <v>1154024</v>
      </c>
      <c r="L8" s="39">
        <f t="shared" si="2"/>
        <v>1708024</v>
      </c>
      <c r="M8" s="39">
        <f t="shared" si="2"/>
        <v>1890144</v>
      </c>
    </row>
    <row r="9" spans="1:13" x14ac:dyDescent="0.25">
      <c r="A9" s="43" t="s">
        <v>54</v>
      </c>
      <c r="B9" s="44">
        <f t="shared" ref="B9:M10" si="3">B8/2</f>
        <v>994000</v>
      </c>
      <c r="C9" s="44">
        <f t="shared" si="3"/>
        <v>1469462</v>
      </c>
      <c r="D9" s="44">
        <f t="shared" si="3"/>
        <v>2012650</v>
      </c>
      <c r="E9" s="44">
        <f t="shared" si="3"/>
        <v>769962</v>
      </c>
      <c r="F9" s="44">
        <f t="shared" si="3"/>
        <v>612710</v>
      </c>
      <c r="G9" s="44">
        <f t="shared" si="3"/>
        <v>425260</v>
      </c>
      <c r="H9" s="44">
        <f t="shared" si="3"/>
        <v>324704</v>
      </c>
      <c r="I9" s="44">
        <f t="shared" si="3"/>
        <v>389228</v>
      </c>
      <c r="J9" s="44">
        <f t="shared" si="3"/>
        <v>437006</v>
      </c>
      <c r="K9" s="44">
        <f t="shared" si="3"/>
        <v>577012</v>
      </c>
      <c r="L9" s="44">
        <f t="shared" si="3"/>
        <v>854012</v>
      </c>
      <c r="M9" s="44">
        <f t="shared" si="3"/>
        <v>945072</v>
      </c>
    </row>
    <row r="10" spans="1:13" x14ac:dyDescent="0.25">
      <c r="A10" s="43" t="s">
        <v>55</v>
      </c>
      <c r="B10" s="45">
        <f t="shared" si="3"/>
        <v>497000</v>
      </c>
      <c r="C10" s="45">
        <f t="shared" si="3"/>
        <v>734731</v>
      </c>
      <c r="D10" s="45">
        <f t="shared" si="3"/>
        <v>1006325</v>
      </c>
      <c r="E10" s="45">
        <f t="shared" si="3"/>
        <v>384981</v>
      </c>
      <c r="F10" s="45">
        <f t="shared" si="3"/>
        <v>306355</v>
      </c>
      <c r="G10" s="45">
        <f t="shared" si="3"/>
        <v>212630</v>
      </c>
      <c r="H10" s="45">
        <f t="shared" si="3"/>
        <v>162352</v>
      </c>
      <c r="I10" s="45">
        <f t="shared" si="3"/>
        <v>194614</v>
      </c>
      <c r="J10" s="45">
        <f t="shared" si="3"/>
        <v>218503</v>
      </c>
      <c r="K10" s="45">
        <f t="shared" si="3"/>
        <v>288506</v>
      </c>
      <c r="L10" s="45">
        <f t="shared" si="3"/>
        <v>427006</v>
      </c>
      <c r="M10" s="45">
        <f t="shared" si="3"/>
        <v>472536</v>
      </c>
    </row>
    <row r="11" spans="1:13" x14ac:dyDescent="0.25">
      <c r="A11" s="46" t="s">
        <v>56</v>
      </c>
      <c r="B11" s="47">
        <f t="shared" ref="B11:M11" si="4">B8/4</f>
        <v>497000</v>
      </c>
      <c r="C11" s="47">
        <f t="shared" si="4"/>
        <v>734731</v>
      </c>
      <c r="D11" s="47">
        <f t="shared" si="4"/>
        <v>1006325</v>
      </c>
      <c r="E11" s="47">
        <f t="shared" si="4"/>
        <v>384981</v>
      </c>
      <c r="F11" s="47">
        <f t="shared" si="4"/>
        <v>306355</v>
      </c>
      <c r="G11" s="47">
        <f t="shared" si="4"/>
        <v>212630</v>
      </c>
      <c r="H11" s="47">
        <f t="shared" si="4"/>
        <v>162352</v>
      </c>
      <c r="I11" s="47">
        <f t="shared" si="4"/>
        <v>194614</v>
      </c>
      <c r="J11" s="47">
        <f t="shared" si="4"/>
        <v>218503</v>
      </c>
      <c r="K11" s="47">
        <f t="shared" si="4"/>
        <v>288506</v>
      </c>
      <c r="L11" s="47">
        <f t="shared" si="4"/>
        <v>427006</v>
      </c>
      <c r="M11" s="47">
        <f t="shared" si="4"/>
        <v>472536</v>
      </c>
    </row>
    <row r="12" spans="1:13" x14ac:dyDescent="0.25">
      <c r="A12" s="46" t="s">
        <v>57</v>
      </c>
      <c r="B12" s="48">
        <f t="shared" ref="B12:M12" si="5">B11/2</f>
        <v>248500</v>
      </c>
      <c r="C12" s="48">
        <f t="shared" si="5"/>
        <v>367365.5</v>
      </c>
      <c r="D12" s="48">
        <f t="shared" si="5"/>
        <v>503162.5</v>
      </c>
      <c r="E12" s="48">
        <f t="shared" si="5"/>
        <v>192490.5</v>
      </c>
      <c r="F12" s="48">
        <f t="shared" si="5"/>
        <v>153177.5</v>
      </c>
      <c r="G12" s="48">
        <f t="shared" si="5"/>
        <v>106315</v>
      </c>
      <c r="H12" s="48">
        <f t="shared" si="5"/>
        <v>81176</v>
      </c>
      <c r="I12" s="48">
        <f t="shared" si="5"/>
        <v>97307</v>
      </c>
      <c r="J12" s="48">
        <f t="shared" si="5"/>
        <v>109251.5</v>
      </c>
      <c r="K12" s="48">
        <f t="shared" si="5"/>
        <v>144253</v>
      </c>
      <c r="L12" s="48">
        <f t="shared" si="5"/>
        <v>213503</v>
      </c>
      <c r="M12" s="48">
        <f t="shared" si="5"/>
        <v>236268</v>
      </c>
    </row>
    <row r="13" spans="1:13" x14ac:dyDescent="0.25">
      <c r="A13" s="38"/>
      <c r="B13" s="49"/>
      <c r="C13" s="50"/>
      <c r="D13" s="49"/>
      <c r="E13" s="49"/>
      <c r="F13" s="51"/>
      <c r="G13" s="52"/>
      <c r="H13" s="49"/>
      <c r="I13" s="49"/>
      <c r="J13" s="51"/>
      <c r="K13" s="51"/>
      <c r="L13" s="51"/>
      <c r="M13" s="52"/>
    </row>
    <row r="14" spans="1:13" x14ac:dyDescent="0.25">
      <c r="A14" s="38" t="s">
        <v>58</v>
      </c>
      <c r="B14" s="53">
        <v>73</v>
      </c>
      <c r="C14" s="54">
        <v>385</v>
      </c>
      <c r="D14" s="53">
        <v>977</v>
      </c>
      <c r="E14" s="53">
        <v>6</v>
      </c>
      <c r="F14" s="55">
        <v>1</v>
      </c>
      <c r="G14" s="56"/>
      <c r="H14" s="53"/>
      <c r="I14" s="53"/>
      <c r="J14" s="55"/>
      <c r="K14" s="55"/>
      <c r="L14" s="55"/>
      <c r="M14" s="56">
        <v>527</v>
      </c>
    </row>
    <row r="15" spans="1:13" x14ac:dyDescent="0.25">
      <c r="A15" s="38" t="s">
        <v>53</v>
      </c>
      <c r="B15" s="39">
        <f>B14*50</f>
        <v>3650</v>
      </c>
      <c r="C15" s="39">
        <f>C14*50</f>
        <v>19250</v>
      </c>
      <c r="D15" s="39">
        <f>D14*50</f>
        <v>48850</v>
      </c>
      <c r="E15" s="39">
        <f>E14*50</f>
        <v>300</v>
      </c>
      <c r="F15" s="39">
        <f>F14*50</f>
        <v>50</v>
      </c>
      <c r="G15" s="40"/>
      <c r="H15" s="39"/>
      <c r="I15" s="39"/>
      <c r="J15" s="40"/>
      <c r="K15" s="40"/>
      <c r="L15" s="40"/>
      <c r="M15" s="39">
        <f>M14*50</f>
        <v>26350</v>
      </c>
    </row>
    <row r="16" spans="1:13" x14ac:dyDescent="0.25">
      <c r="A16" s="57" t="s">
        <v>59</v>
      </c>
      <c r="B16" s="47">
        <f>B15</f>
        <v>3650</v>
      </c>
      <c r="C16" s="47">
        <f>C15</f>
        <v>19250</v>
      </c>
      <c r="D16" s="47">
        <f>D15</f>
        <v>48850</v>
      </c>
      <c r="E16" s="47">
        <f>E15</f>
        <v>300</v>
      </c>
      <c r="F16" s="47">
        <f>F15</f>
        <v>50</v>
      </c>
      <c r="G16" s="47"/>
      <c r="H16" s="47"/>
      <c r="I16" s="47"/>
      <c r="J16" s="47"/>
      <c r="K16" s="47"/>
      <c r="L16" s="47"/>
      <c r="M16" s="47">
        <f>M15</f>
        <v>26350</v>
      </c>
    </row>
    <row r="17" spans="1:14" ht="16.5" customHeight="1" x14ac:dyDescent="0.25">
      <c r="A17" s="58" t="s">
        <v>60</v>
      </c>
      <c r="B17" s="59">
        <f>B16/2</f>
        <v>1825</v>
      </c>
      <c r="C17" s="59">
        <f>C16/2</f>
        <v>9625</v>
      </c>
      <c r="D17" s="59">
        <f>D16/2</f>
        <v>24425</v>
      </c>
      <c r="E17" s="59">
        <f>E16/2</f>
        <v>150</v>
      </c>
      <c r="F17" s="59">
        <f>F16/2</f>
        <v>25</v>
      </c>
      <c r="G17" s="59"/>
      <c r="H17" s="59"/>
      <c r="I17" s="59"/>
      <c r="J17" s="59"/>
      <c r="K17" s="59"/>
      <c r="L17" s="59"/>
      <c r="M17" s="59">
        <f>M16/2</f>
        <v>13175</v>
      </c>
    </row>
    <row r="18" spans="1:14" ht="14.25" customHeight="1" x14ac:dyDescent="0.25">
      <c r="A18" s="38"/>
      <c r="B18" s="49"/>
      <c r="C18" s="49"/>
      <c r="D18" s="49"/>
      <c r="E18" s="49"/>
      <c r="F18" s="52"/>
      <c r="G18" s="52"/>
      <c r="H18" s="49"/>
      <c r="I18" s="49"/>
      <c r="J18" s="52"/>
      <c r="K18" s="52"/>
      <c r="L18" s="52"/>
      <c r="M18" s="52"/>
    </row>
    <row r="19" spans="1:14" x14ac:dyDescent="0.25">
      <c r="A19" s="38" t="s">
        <v>61</v>
      </c>
      <c r="B19" s="39">
        <v>1280</v>
      </c>
      <c r="C19" s="39">
        <v>1386</v>
      </c>
      <c r="D19" s="39">
        <v>2516</v>
      </c>
      <c r="E19" s="39">
        <v>1424</v>
      </c>
      <c r="F19" s="40">
        <v>1780</v>
      </c>
      <c r="G19" s="40">
        <v>853</v>
      </c>
      <c r="H19" s="39">
        <v>275</v>
      </c>
      <c r="I19" s="39">
        <v>101</v>
      </c>
      <c r="J19" s="40">
        <v>156</v>
      </c>
      <c r="K19" s="40">
        <v>527</v>
      </c>
      <c r="L19" s="40">
        <v>418</v>
      </c>
      <c r="M19" s="40">
        <v>1387</v>
      </c>
    </row>
    <row r="20" spans="1:14" s="60" customFormat="1" x14ac:dyDescent="0.25">
      <c r="A20" s="41" t="s">
        <v>51</v>
      </c>
      <c r="B20" s="42">
        <f t="shared" ref="B20:M20" si="6">B19*50</f>
        <v>64000</v>
      </c>
      <c r="C20" s="42">
        <f t="shared" si="6"/>
        <v>69300</v>
      </c>
      <c r="D20" s="42">
        <f t="shared" si="6"/>
        <v>125800</v>
      </c>
      <c r="E20" s="42">
        <f t="shared" si="6"/>
        <v>71200</v>
      </c>
      <c r="F20" s="42">
        <f t="shared" si="6"/>
        <v>89000</v>
      </c>
      <c r="G20" s="42">
        <f t="shared" si="6"/>
        <v>42650</v>
      </c>
      <c r="H20" s="42">
        <f t="shared" si="6"/>
        <v>13750</v>
      </c>
      <c r="I20" s="42">
        <f t="shared" si="6"/>
        <v>5050</v>
      </c>
      <c r="J20" s="42">
        <f t="shared" si="6"/>
        <v>7800</v>
      </c>
      <c r="K20" s="42">
        <f t="shared" si="6"/>
        <v>26350</v>
      </c>
      <c r="L20" s="42">
        <f t="shared" si="6"/>
        <v>20900</v>
      </c>
      <c r="M20" s="42">
        <f t="shared" si="6"/>
        <v>69350</v>
      </c>
    </row>
    <row r="21" spans="1:14" x14ac:dyDescent="0.25">
      <c r="A21" s="38" t="s">
        <v>62</v>
      </c>
      <c r="B21" s="39">
        <v>27</v>
      </c>
      <c r="C21" s="39">
        <v>154</v>
      </c>
      <c r="D21" s="39">
        <v>269</v>
      </c>
      <c r="E21" s="39">
        <v>274</v>
      </c>
      <c r="F21" s="40">
        <v>210</v>
      </c>
      <c r="G21" s="40">
        <v>26</v>
      </c>
      <c r="H21" s="39">
        <v>1</v>
      </c>
      <c r="I21" s="39">
        <v>1</v>
      </c>
      <c r="J21" s="40">
        <v>14</v>
      </c>
      <c r="K21" s="40">
        <v>41</v>
      </c>
      <c r="L21" s="40">
        <v>98</v>
      </c>
      <c r="M21" s="40">
        <v>435</v>
      </c>
    </row>
    <row r="22" spans="1:14" s="60" customFormat="1" x14ac:dyDescent="0.25">
      <c r="A22" s="41" t="s">
        <v>63</v>
      </c>
      <c r="B22" s="61">
        <f t="shared" ref="B22:M22" si="7">B21*250</f>
        <v>6750</v>
      </c>
      <c r="C22" s="42">
        <f t="shared" si="7"/>
        <v>38500</v>
      </c>
      <c r="D22" s="42">
        <f t="shared" si="7"/>
        <v>67250</v>
      </c>
      <c r="E22" s="42">
        <f t="shared" si="7"/>
        <v>68500</v>
      </c>
      <c r="F22" s="42">
        <f t="shared" si="7"/>
        <v>52500</v>
      </c>
      <c r="G22" s="42">
        <f t="shared" si="7"/>
        <v>6500</v>
      </c>
      <c r="H22" s="42">
        <f t="shared" si="7"/>
        <v>250</v>
      </c>
      <c r="I22" s="42">
        <f t="shared" si="7"/>
        <v>250</v>
      </c>
      <c r="J22" s="42">
        <f t="shared" si="7"/>
        <v>3500</v>
      </c>
      <c r="K22" s="42">
        <f t="shared" si="7"/>
        <v>10250</v>
      </c>
      <c r="L22" s="42">
        <f t="shared" si="7"/>
        <v>24500</v>
      </c>
      <c r="M22" s="42">
        <f t="shared" si="7"/>
        <v>108750</v>
      </c>
    </row>
    <row r="23" spans="1:14" x14ac:dyDescent="0.25">
      <c r="A23" s="38" t="s">
        <v>53</v>
      </c>
      <c r="B23" s="39">
        <f t="shared" ref="B23:M23" si="8">SUM(B22,B20)</f>
        <v>70750</v>
      </c>
      <c r="C23" s="39">
        <f t="shared" si="8"/>
        <v>107800</v>
      </c>
      <c r="D23" s="39">
        <f t="shared" si="8"/>
        <v>193050</v>
      </c>
      <c r="E23" s="39">
        <f t="shared" si="8"/>
        <v>139700</v>
      </c>
      <c r="F23" s="39">
        <f t="shared" si="8"/>
        <v>141500</v>
      </c>
      <c r="G23" s="39">
        <f t="shared" si="8"/>
        <v>49150</v>
      </c>
      <c r="H23" s="39">
        <f t="shared" si="8"/>
        <v>14000</v>
      </c>
      <c r="I23" s="39">
        <f t="shared" si="8"/>
        <v>5300</v>
      </c>
      <c r="J23" s="39">
        <f t="shared" si="8"/>
        <v>11300</v>
      </c>
      <c r="K23" s="39">
        <f t="shared" si="8"/>
        <v>36600</v>
      </c>
      <c r="L23" s="39">
        <f t="shared" si="8"/>
        <v>45400</v>
      </c>
      <c r="M23" s="39">
        <f t="shared" si="8"/>
        <v>178100</v>
      </c>
    </row>
    <row r="24" spans="1:14" x14ac:dyDescent="0.25">
      <c r="A24" s="62" t="s">
        <v>64</v>
      </c>
      <c r="B24" s="44">
        <f t="shared" ref="B24:M24" si="9">B23/2</f>
        <v>35375</v>
      </c>
      <c r="C24" s="44">
        <f t="shared" si="9"/>
        <v>53900</v>
      </c>
      <c r="D24" s="44">
        <f t="shared" si="9"/>
        <v>96525</v>
      </c>
      <c r="E24" s="44">
        <f t="shared" si="9"/>
        <v>69850</v>
      </c>
      <c r="F24" s="44">
        <f t="shared" si="9"/>
        <v>70750</v>
      </c>
      <c r="G24" s="44">
        <f t="shared" si="9"/>
        <v>24575</v>
      </c>
      <c r="H24" s="44">
        <f t="shared" si="9"/>
        <v>7000</v>
      </c>
      <c r="I24" s="44">
        <f t="shared" si="9"/>
        <v>2650</v>
      </c>
      <c r="J24" s="44">
        <f t="shared" si="9"/>
        <v>5650</v>
      </c>
      <c r="K24" s="44">
        <f t="shared" si="9"/>
        <v>18300</v>
      </c>
      <c r="L24" s="44">
        <f t="shared" si="9"/>
        <v>22700</v>
      </c>
      <c r="M24" s="44">
        <f t="shared" si="9"/>
        <v>89050</v>
      </c>
    </row>
    <row r="25" spans="1:14" x14ac:dyDescent="0.25">
      <c r="A25" s="43" t="s">
        <v>55</v>
      </c>
      <c r="B25" s="45">
        <f t="shared" ref="B25:M25" si="10">B24</f>
        <v>35375</v>
      </c>
      <c r="C25" s="45">
        <f t="shared" si="10"/>
        <v>53900</v>
      </c>
      <c r="D25" s="45">
        <f t="shared" si="10"/>
        <v>96525</v>
      </c>
      <c r="E25" s="45">
        <f t="shared" si="10"/>
        <v>69850</v>
      </c>
      <c r="F25" s="45">
        <f t="shared" si="10"/>
        <v>70750</v>
      </c>
      <c r="G25" s="45">
        <f t="shared" si="10"/>
        <v>24575</v>
      </c>
      <c r="H25" s="45">
        <f t="shared" si="10"/>
        <v>7000</v>
      </c>
      <c r="I25" s="45">
        <f t="shared" si="10"/>
        <v>2650</v>
      </c>
      <c r="J25" s="45">
        <f t="shared" si="10"/>
        <v>5650</v>
      </c>
      <c r="K25" s="45">
        <f t="shared" si="10"/>
        <v>18300</v>
      </c>
      <c r="L25" s="45">
        <f t="shared" si="10"/>
        <v>22700</v>
      </c>
      <c r="M25" s="45">
        <f t="shared" si="10"/>
        <v>89050</v>
      </c>
    </row>
    <row r="26" spans="1:14" x14ac:dyDescent="0.25">
      <c r="A26" s="33"/>
      <c r="F26" s="33"/>
    </row>
    <row r="27" spans="1:14" x14ac:dyDescent="0.25">
      <c r="A27" s="33" t="s">
        <v>65</v>
      </c>
      <c r="B27" s="63">
        <f>B10+B25</f>
        <v>532375</v>
      </c>
      <c r="C27" s="63">
        <f t="shared" ref="C27:M27" si="11">C10+C25</f>
        <v>788631</v>
      </c>
      <c r="D27" s="63">
        <f t="shared" si="11"/>
        <v>1102850</v>
      </c>
      <c r="E27" s="63">
        <f t="shared" si="11"/>
        <v>454831</v>
      </c>
      <c r="F27" s="63">
        <f t="shared" si="11"/>
        <v>377105</v>
      </c>
      <c r="G27" s="63">
        <f t="shared" si="11"/>
        <v>237205</v>
      </c>
      <c r="H27" s="63">
        <f t="shared" si="11"/>
        <v>169352</v>
      </c>
      <c r="I27" s="63">
        <f t="shared" si="11"/>
        <v>197264</v>
      </c>
      <c r="J27" s="63">
        <f t="shared" si="11"/>
        <v>224153</v>
      </c>
      <c r="K27" s="63">
        <f t="shared" si="11"/>
        <v>306806</v>
      </c>
      <c r="L27" s="63">
        <f t="shared" si="11"/>
        <v>449706</v>
      </c>
      <c r="M27" s="63">
        <f t="shared" si="11"/>
        <v>561586</v>
      </c>
      <c r="N27" s="63">
        <f>SUM(B27:M27)</f>
        <v>5401864</v>
      </c>
    </row>
    <row r="28" spans="1:14" ht="18.75" x14ac:dyDescent="0.3">
      <c r="A28" s="64" t="s">
        <v>66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x14ac:dyDescent="0.25">
      <c r="A29" s="33" t="s">
        <v>67</v>
      </c>
      <c r="B29" s="63">
        <f>B12+B17</f>
        <v>250325</v>
      </c>
      <c r="C29" s="63">
        <f t="shared" ref="C29:M29" si="12">C12+C17</f>
        <v>376990.5</v>
      </c>
      <c r="D29" s="63">
        <f t="shared" si="12"/>
        <v>527587.5</v>
      </c>
      <c r="E29" s="63">
        <f t="shared" si="12"/>
        <v>192640.5</v>
      </c>
      <c r="F29" s="63">
        <f t="shared" si="12"/>
        <v>153202.5</v>
      </c>
      <c r="G29" s="63">
        <f t="shared" si="12"/>
        <v>106315</v>
      </c>
      <c r="H29" s="63">
        <f t="shared" si="12"/>
        <v>81176</v>
      </c>
      <c r="I29" s="63">
        <f t="shared" si="12"/>
        <v>97307</v>
      </c>
      <c r="J29" s="63">
        <f t="shared" si="12"/>
        <v>109251.5</v>
      </c>
      <c r="K29" s="63">
        <f t="shared" si="12"/>
        <v>144253</v>
      </c>
      <c r="L29" s="63">
        <f t="shared" si="12"/>
        <v>213503</v>
      </c>
      <c r="M29" s="63">
        <f t="shared" si="12"/>
        <v>249443</v>
      </c>
      <c r="N29" s="63">
        <f>SUM(B29:M29)</f>
        <v>2501994.5</v>
      </c>
    </row>
    <row r="30" spans="1:14" x14ac:dyDescent="0.25">
      <c r="A30" s="65"/>
      <c r="F30" s="33"/>
    </row>
    <row r="31" spans="1:14" x14ac:dyDescent="0.25">
      <c r="A31" s="65"/>
      <c r="F31" s="33"/>
    </row>
    <row r="32" spans="1:14" x14ac:dyDescent="0.25">
      <c r="A32" s="65"/>
      <c r="F32" s="33"/>
    </row>
    <row r="33" spans="1:6" x14ac:dyDescent="0.25">
      <c r="A33" s="65"/>
      <c r="F33" s="33"/>
    </row>
    <row r="34" spans="1:6" x14ac:dyDescent="0.25">
      <c r="A34" s="65"/>
      <c r="F34" s="33"/>
    </row>
    <row r="35" spans="1:6" x14ac:dyDescent="0.25">
      <c r="A35" s="65"/>
      <c r="F35" s="33"/>
    </row>
    <row r="36" spans="1:6" x14ac:dyDescent="0.25">
      <c r="A36" s="65"/>
      <c r="F36" s="33"/>
    </row>
    <row r="37" spans="1:6" x14ac:dyDescent="0.25">
      <c r="A37" s="65"/>
      <c r="F37" s="33"/>
    </row>
    <row r="38" spans="1:6" x14ac:dyDescent="0.25">
      <c r="A38" s="65"/>
      <c r="F38" s="33"/>
    </row>
    <row r="39" spans="1:6" x14ac:dyDescent="0.25">
      <c r="A39" s="65"/>
      <c r="F3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estimation besoins BTV4</vt:lpstr>
      <vt:lpstr>volumes mensuels commandes BTV8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2018-05-14T13:00:22Z</dcterms:modified>
</cp:coreProperties>
</file>